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Model types" sheetId="3" state="visible" r:id="rId3"/>
    <sheet xmlns:r="http://schemas.openxmlformats.org/officeDocument/2006/relationships" name="Database" sheetId="4" state="visible" r:id="rId4"/>
    <sheet xmlns:r="http://schemas.openxmlformats.org/officeDocument/2006/relationships" name="Parametric" sheetId="5" state="visible" r:id="rId5"/>
    <sheet xmlns:r="http://schemas.openxmlformats.org/officeDocument/2006/relationships" name="Historical" sheetId="6" state="visible" r:id="rId6"/>
    <sheet xmlns:r="http://schemas.openxmlformats.org/officeDocument/2006/relationships" name="Hybrid" sheetId="7" state="visible" r:id="rId7"/>
    <sheet xmlns:r="http://schemas.openxmlformats.org/officeDocument/2006/relationships" name="Repor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#,##0.0"/>
    <numFmt numFmtId="166" formatCode="0.0"/>
    <numFmt numFmtId="167" formatCode="0.0%"/>
    <numFmt numFmtId="168" formatCode="dd-mmm-yy"/>
    <numFmt numFmtId="169" formatCode="0.000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sz val="11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D9D9D9"/>
      </patternFill>
    </fill>
    <fill>
      <patternFill patternType="solid">
        <fgColor rgb="00FFF2CC"/>
      </patternFill>
    </fill>
    <fill>
      <patternFill patternType="solid">
        <fgColor rgb="00C1F0F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4" borderId="1" pivotButton="0" quotePrefix="0" xfId="0"/>
    <xf numFmtId="0" fontId="2" fillId="0" borderId="0" pivotButton="0" quotePrefix="0" xfId="0"/>
    <xf numFmtId="0" fontId="2" fillId="3" borderId="1" pivotButton="0" quotePrefix="0" xfId="0"/>
    <xf numFmtId="0" fontId="2" fillId="5" borderId="1" pivotButton="0" quotePrefix="0" xfId="0"/>
    <xf numFmtId="0" fontId="3" fillId="0" borderId="0" pivotButton="0" quotePrefix="0" xfId="0"/>
    <xf numFmtId="0" fontId="2" fillId="3" borderId="1" applyAlignment="1" pivotButton="0" quotePrefix="0" xfId="0">
      <alignment vertical="top" wrapText="1"/>
    </xf>
    <xf numFmtId="17" fontId="2" fillId="4" borderId="1" pivotButton="0" quotePrefix="0" xfId="0"/>
    <xf numFmtId="3" fontId="2" fillId="4" borderId="1" pivotButton="0" quotePrefix="0" xfId="0"/>
    <xf numFmtId="165" fontId="2" fillId="4" borderId="1" pivotButton="0" quotePrefix="0" xfId="0"/>
    <xf numFmtId="1" fontId="2" fillId="5" borderId="1" pivotButton="0" quotePrefix="0" xfId="0"/>
    <xf numFmtId="4" fontId="2" fillId="4" borderId="1" pivotButton="0" quotePrefix="0" xfId="0"/>
    <xf numFmtId="166" fontId="2" fillId="4" borderId="1" pivotButton="0" quotePrefix="0" xfId="0"/>
    <xf numFmtId="4" fontId="2" fillId="3" borderId="1" pivotButton="0" quotePrefix="0" xfId="0"/>
    <xf numFmtId="167" fontId="2" fillId="4" borderId="1" pivotButton="0" quotePrefix="0" xfId="0"/>
    <xf numFmtId="4" fontId="2" fillId="5" borderId="1" pivotButton="0" quotePrefix="0" xfId="0"/>
    <xf numFmtId="3" fontId="2" fillId="5" borderId="1" pivotButton="0" quotePrefix="0" xfId="0"/>
    <xf numFmtId="168" fontId="2" fillId="4" borderId="1" pivotButton="0" quotePrefix="0" xfId="0"/>
    <xf numFmtId="17" fontId="2" fillId="5" borderId="1" pivotButton="0" quotePrefix="0" xfId="0"/>
    <xf numFmtId="169" fontId="2" fillId="5" borderId="1" pivotButton="0" quotePrefix="0" xfId="0"/>
    <xf numFmtId="165" fontId="2" fillId="5" borderId="1" pivotButton="0" quotePrefix="0" xfId="0"/>
    <xf numFmtId="167" fontId="2" fillId="5" borderId="1" pivotButton="0" quotePrefix="0" xfId="0"/>
    <xf numFmtId="1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Sales" displayName="tblSales" ref="A1:E49" headerRowCount="1">
  <autoFilter ref="A1:E49"/>
  <tableColumns count="5">
    <tableColumn id="1" name="Month"/>
    <tableColumn id="2" name="Product"/>
    <tableColumn id="3" name="Units"/>
    <tableColumn id="4" name="Net sales"/>
    <tableColumn id="5" name="Year">
      <calculatedColumnFormula>YEAR(tblSales[[#This Row],[Month]])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W01 - Six types of Excel model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Model types</t>
        </is>
      </c>
      <c r="C7" s="5" t="inlineStr">
        <is>
          <t>The six model types side by side: three by objective, three by forecasting approach.</t>
        </is>
      </c>
    </row>
    <row r="8">
      <c r="B8" s="4" t="inlineStr">
        <is>
          <t>Database</t>
        </is>
      </c>
      <c r="C8" s="5" t="inlineStr">
        <is>
          <t>A database-style sheet: one table of monthly units and net sales for two products, no calculations except the year.</t>
        </is>
      </c>
    </row>
    <row r="9">
      <c r="B9" s="4" t="inlineStr">
        <is>
          <t>Parametric</t>
        </is>
      </c>
      <c r="C9" s="5" t="inlineStr">
        <is>
          <t>A parametric simulation: price change moves volume through an elasticity, and three scenarios compare profit.</t>
        </is>
      </c>
    </row>
    <row r="10">
      <c r="B10" s="4" t="inlineStr">
        <is>
          <t>Historical</t>
        </is>
      </c>
      <c r="C10" s="5" t="inlineStr">
        <is>
          <t>A historical forecast: linear trend plus a seasonal index from 24 months of units; choose the product in B1.</t>
        </is>
      </c>
    </row>
    <row r="11">
      <c r="B11" s="4" t="inlineStr">
        <is>
          <t>Hybrid</t>
        </is>
      </c>
      <c r="C11" s="5" t="inlineStr">
        <is>
          <t>A hybrid model: the statistical forecast of units, adjusted by market growth and a competitor entry, priced into net sales.</t>
        </is>
      </c>
    </row>
    <row r="12">
      <c r="B12" s="4" t="inlineStr">
        <is>
          <t>Report</t>
        </is>
      </c>
      <c r="C12" s="5" t="inlineStr">
        <is>
          <t>A reporting sheet: yearly net sales by product from the database, with growth, and the headline numbers of the other models.</t>
        </is>
      </c>
    </row>
    <row r="14">
      <c r="B14" s="3" t="inlineStr">
        <is>
          <t>Color</t>
        </is>
      </c>
      <c r="C14" s="3" t="inlineStr">
        <is>
          <t>Meaning</t>
        </is>
      </c>
    </row>
    <row r="15">
      <c r="B15" s="6" t="inlineStr">
        <is>
          <t>Input</t>
        </is>
      </c>
      <c r="C15" s="7" t="inlineStr">
        <is>
          <t>Input: change it and watch the results update</t>
        </is>
      </c>
    </row>
    <row r="16">
      <c r="B16" s="8" t="inlineStr">
        <is>
          <t>Parameter</t>
        </is>
      </c>
      <c r="C16" s="7" t="inlineStr">
        <is>
          <t>Fixed parameter: reference table, change only on purpose</t>
        </is>
      </c>
    </row>
    <row r="17">
      <c r="B17" s="9" t="inlineStr">
        <is>
          <t>Output</t>
        </is>
      </c>
      <c r="C17" s="7" t="inlineStr">
        <is>
          <t>Calculated output: formula, do not overwrite</t>
        </is>
      </c>
    </row>
    <row r="19">
      <c r="B19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20">
      <c r="B20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Model types</t>
        </is>
      </c>
      <c r="C3" s="5" t="inlineStr">
        <is>
          <t>Qualitative comparison written for this article; ratings are judgments, not measurements.</t>
        </is>
      </c>
      <c r="D3" s="5" t="inlineStr">
        <is>
          <t>Illustrative figures, not real market data</t>
        </is>
      </c>
    </row>
    <row r="4">
      <c r="B4" s="5" t="inlineStr">
        <is>
          <t>Sales history</t>
        </is>
      </c>
      <c r="C4" s="5" t="inlineStr">
        <is>
          <t>Forty-eight illustrative monthly records for Velorin (mature brand, slow decline, seasonal) and Oncavir (launched 2025, linear growth). Fictional products, no real data.</t>
        </is>
      </c>
      <c r="D4" s="5" t="inlineStr">
        <is>
          <t>Illustrative figures, not real market data</t>
        </is>
      </c>
    </row>
    <row r="5">
      <c r="B5" s="5" t="inlineStr">
        <is>
          <t>Parametric inputs</t>
        </is>
      </c>
      <c r="C5" s="5" t="inlineStr">
        <is>
          <t>Price, volume, elasticity and costs are illustrative round numbers.</t>
        </is>
      </c>
      <c r="D5" s="5" t="inlineStr">
        <is>
          <t>Illustrative figures, not real market data</t>
        </is>
      </c>
    </row>
    <row r="6">
      <c r="B6" s="5" t="inlineStr">
        <is>
          <t>Seasonality</t>
        </is>
      </c>
      <c r="C6" s="5" t="inlineStr">
        <is>
          <t>The seasonal pattern of the illustrative Velorin series is built into the data; the model recovers it.</t>
        </is>
      </c>
      <c r="D6" s="5" t="inlineStr">
        <is>
          <t>Illustrative figures, not real market data</t>
        </is>
      </c>
    </row>
    <row r="7">
      <c r="B7" s="5" t="inlineStr">
        <is>
          <t>Hybrid assumptions</t>
        </is>
      </c>
      <c r="C7" s="5" t="inlineStr">
        <is>
          <t>Market growth, competitor entry month and share loss are illustrative.</t>
        </is>
      </c>
      <c r="D7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H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4" customWidth="1" min="3" max="3"/>
    <col width="36" customWidth="1" min="4" max="4"/>
    <col width="16" customWidth="1" min="5" max="5"/>
    <col width="28" customWidth="1" min="6" max="6"/>
    <col width="28" customWidth="1" min="7" max="7"/>
    <col width="34" customWidth="1" min="8" max="8"/>
  </cols>
  <sheetData>
    <row r="1">
      <c r="A1" s="3" t="inlineStr">
        <is>
          <t>Type</t>
        </is>
      </c>
      <c r="B1" s="3" t="inlineStr">
        <is>
          <t>Group</t>
        </is>
      </c>
      <c r="C1" s="3" t="inlineStr">
        <is>
          <t>Purpose</t>
        </is>
      </c>
      <c r="D1" s="3" t="inlineStr">
        <is>
          <t>Pharma example</t>
        </is>
      </c>
      <c r="E1" s="3" t="inlineStr">
        <is>
          <t>Excel complexity</t>
        </is>
      </c>
      <c r="F1" s="3" t="inlineStr">
        <is>
          <t>Data required</t>
        </is>
      </c>
      <c r="G1" s="3" t="inlineStr">
        <is>
          <t>Flexibility</t>
        </is>
      </c>
      <c r="H1" s="3" t="inlineStr">
        <is>
          <t>Main limit</t>
        </is>
      </c>
    </row>
    <row r="2">
      <c r="A2" s="11" t="inlineStr">
        <is>
          <t>Database</t>
        </is>
      </c>
      <c r="B2" s="11" t="inlineStr">
        <is>
          <t>By objective</t>
        </is>
      </c>
      <c r="C2" s="11" t="inlineStr">
        <is>
          <t>Centralize and structure raw data</t>
        </is>
      </c>
      <c r="D2" s="11" t="inlineStr">
        <is>
          <t>Monthly net sales by product and market</t>
        </is>
      </c>
      <c r="E2" s="11" t="inlineStr">
        <is>
          <t>Low</t>
        </is>
      </c>
      <c r="F2" s="11" t="inlineStr">
        <is>
          <t>Raw history</t>
        </is>
      </c>
      <c r="G2" s="11" t="inlineStr">
        <is>
          <t>High: new rows join the structure</t>
        </is>
      </c>
      <c r="H2" s="11" t="inlineStr">
        <is>
          <t>Holds data, answers nothing by itself</t>
        </is>
      </c>
    </row>
    <row r="3">
      <c r="A3" s="11" t="inlineStr">
        <is>
          <t>Simulation</t>
        </is>
      </c>
      <c r="B3" s="11" t="inlineStr">
        <is>
          <t>By objective</t>
        </is>
      </c>
      <c r="C3" s="11" t="inlineStr">
        <is>
          <t>Test future scenarios and key variables</t>
        </is>
      </c>
      <c r="D3" s="11" t="inlineStr">
        <is>
          <t>Price and volume scenarios for a brand</t>
        </is>
      </c>
      <c r="E3" s="11" t="inlineStr">
        <is>
          <t>Medium to high</t>
        </is>
      </c>
      <c r="F3" s="11" t="inlineStr">
        <is>
          <t>Assumptions and a few key figures</t>
        </is>
      </c>
      <c r="G3" s="11" t="inlineStr">
        <is>
          <t>High</t>
        </is>
      </c>
      <c r="H3" s="11" t="inlineStr">
        <is>
          <t>Only as good as its assumptions</t>
        </is>
      </c>
    </row>
    <row r="4">
      <c r="A4" s="11" t="inlineStr">
        <is>
          <t>Reporting and dashboard</t>
        </is>
      </c>
      <c r="B4" s="11" t="inlineStr">
        <is>
          <t>By objective</t>
        </is>
      </c>
      <c r="C4" s="11" t="inlineStr">
        <is>
          <t>Communicate results clearly</t>
        </is>
      </c>
      <c r="D4" s="11" t="inlineStr">
        <is>
          <t>Monthly brand performance report</t>
        </is>
      </c>
      <c r="E4" s="11" t="inlineStr">
        <is>
          <t>Medium</t>
        </is>
      </c>
      <c r="F4" s="11" t="inlineStr">
        <is>
          <t>Clean, current data</t>
        </is>
      </c>
      <c r="G4" s="11" t="inlineStr">
        <is>
          <t>Medium</t>
        </is>
      </c>
      <c r="H4" s="11" t="inlineStr">
        <is>
          <t>Shows the past, decides nothing</t>
        </is>
      </c>
    </row>
    <row r="5">
      <c r="A5" s="11" t="inlineStr">
        <is>
          <t>Parametric</t>
        </is>
      </c>
      <c r="B5" s="11" t="inlineStr">
        <is>
          <t>By approach</t>
        </is>
      </c>
      <c r="C5" s="11" t="inlineStr">
        <is>
          <t>Isolate the effect of single variables on an output</t>
        </is>
      </c>
      <c r="D5" s="11" t="inlineStr">
        <is>
          <t>Net price against volume for an existing brand</t>
        </is>
      </c>
      <c r="E5" s="11" t="inlineStr">
        <is>
          <t>Medium</t>
        </is>
      </c>
      <c r="F5" s="11" t="inlineStr">
        <is>
          <t>Summary of history and analog reasoning</t>
        </is>
      </c>
      <c r="G5" s="11" t="inlineStr">
        <is>
          <t>High</t>
        </is>
      </c>
      <c r="H5" s="11" t="inlineStr">
        <is>
          <t>Weak against external shocks</t>
        </is>
      </c>
    </row>
    <row r="6">
      <c r="A6" s="11" t="inlineStr">
        <is>
          <t>Historical forecast</t>
        </is>
      </c>
      <c r="B6" s="11" t="inlineStr">
        <is>
          <t>By approach</t>
        </is>
      </c>
      <c r="C6" s="11" t="inlineStr">
        <is>
          <t>Extend trend and seasonality of a series</t>
        </is>
      </c>
      <c r="D6" s="11" t="inlineStr">
        <is>
          <t>Next 12 months of units of an established brand</t>
        </is>
      </c>
      <c r="E6" s="11" t="inlineStr">
        <is>
          <t>Low</t>
        </is>
      </c>
      <c r="F6" s="11" t="inlineStr">
        <is>
          <t>Long time series</t>
        </is>
      </c>
      <c r="G6" s="11" t="inlineStr">
        <is>
          <t>Low: structural change is not seen</t>
        </is>
      </c>
      <c r="H6" s="11" t="inlineStr">
        <is>
          <t>Unsuitable for launches and unstable markets</t>
        </is>
      </c>
    </row>
    <row r="7">
      <c r="A7" s="11" t="inlineStr">
        <is>
          <t>Hybrid</t>
        </is>
      </c>
      <c r="B7" s="11" t="inlineStr">
        <is>
          <t>By approach</t>
        </is>
      </c>
      <c r="C7" s="11" t="inlineStr">
        <is>
          <t>Combine history, parameters and scenarios</t>
        </is>
      </c>
      <c r="D7" s="11" t="inlineStr">
        <is>
          <t>A forecast that adds a competitor entry to the trend</t>
        </is>
      </c>
      <c r="E7" s="11" t="inlineStr">
        <is>
          <t>High</t>
        </is>
      </c>
      <c r="F7" s="11" t="inlineStr">
        <is>
          <t>History, benchmarks and assumptions</t>
        </is>
      </c>
      <c r="G7" s="11" t="inlineStr">
        <is>
          <t>Medium to high</t>
        </is>
      </c>
      <c r="H7" s="11" t="inlineStr">
        <is>
          <t>Hard to build and maintain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G4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12" customWidth="1" min="4" max="4"/>
    <col width="8" customWidth="1" min="5" max="5"/>
  </cols>
  <sheetData>
    <row r="1">
      <c r="A1" s="3" t="inlineStr">
        <is>
          <t>Month</t>
        </is>
      </c>
      <c r="B1" s="3" t="inlineStr">
        <is>
          <t>Product</t>
        </is>
      </c>
      <c r="C1" s="3" t="inlineStr">
        <is>
          <t>Units</t>
        </is>
      </c>
      <c r="D1" s="3" t="inlineStr">
        <is>
          <t>Net sales</t>
        </is>
      </c>
      <c r="E1" s="3" t="inlineStr">
        <is>
          <t>Year</t>
        </is>
      </c>
      <c r="G1" s="10" t="inlineStr">
        <is>
          <t>Units in packs; net sales in US$ thousand. Add a row under the table and the formulas elsewhere pick it up.</t>
        </is>
      </c>
    </row>
    <row r="2">
      <c r="A2" s="12" t="n">
        <v>45658</v>
      </c>
      <c r="B2" s="6" t="inlineStr">
        <is>
          <t>Velorin</t>
        </is>
      </c>
      <c r="C2" s="13" t="n">
        <v>12600</v>
      </c>
      <c r="D2" s="14" t="n">
        <v>519.1</v>
      </c>
      <c r="E2" s="15">
        <f>YEAR(tblSales[[#This Row],[Month]])</f>
        <v/>
      </c>
    </row>
    <row r="3">
      <c r="A3" s="12" t="n">
        <v>45689</v>
      </c>
      <c r="B3" s="6" t="inlineStr">
        <is>
          <t>Velorin</t>
        </is>
      </c>
      <c r="C3" s="13" t="n">
        <v>11343</v>
      </c>
      <c r="D3" s="14" t="n">
        <v>467.3</v>
      </c>
      <c r="E3" s="15">
        <f>YEAR(tblSales[[#This Row],[Month]])</f>
        <v/>
      </c>
    </row>
    <row r="4">
      <c r="A4" s="12" t="n">
        <v>45717</v>
      </c>
      <c r="B4" s="6" t="inlineStr">
        <is>
          <t>Velorin</t>
        </is>
      </c>
      <c r="C4" s="13" t="n">
        <v>12118</v>
      </c>
      <c r="D4" s="14" t="n">
        <v>499.3</v>
      </c>
      <c r="E4" s="15">
        <f>YEAR(tblSales[[#This Row],[Month]])</f>
        <v/>
      </c>
    </row>
    <row r="5">
      <c r="A5" s="12" t="n">
        <v>45748</v>
      </c>
      <c r="B5" s="6" t="inlineStr">
        <is>
          <t>Velorin</t>
        </is>
      </c>
      <c r="C5" s="13" t="n">
        <v>11820</v>
      </c>
      <c r="D5" s="14" t="n">
        <v>487</v>
      </c>
      <c r="E5" s="15">
        <f>YEAR(tblSales[[#This Row],[Month]])</f>
        <v/>
      </c>
    </row>
    <row r="6">
      <c r="A6" s="12" t="n">
        <v>45778</v>
      </c>
      <c r="B6" s="6" t="inlineStr">
        <is>
          <t>Velorin</t>
        </is>
      </c>
      <c r="C6" s="13" t="n">
        <v>11760</v>
      </c>
      <c r="D6" s="14" t="n">
        <v>484.5</v>
      </c>
      <c r="E6" s="15">
        <f>YEAR(tblSales[[#This Row],[Month]])</f>
        <v/>
      </c>
    </row>
    <row r="7">
      <c r="A7" s="12" t="n">
        <v>45809</v>
      </c>
      <c r="B7" s="6" t="inlineStr">
        <is>
          <t>Velorin</t>
        </is>
      </c>
      <c r="C7" s="13" t="n">
        <v>11466</v>
      </c>
      <c r="D7" s="14" t="n">
        <v>472.4</v>
      </c>
      <c r="E7" s="15">
        <f>YEAR(tblSales[[#This Row],[Month]])</f>
        <v/>
      </c>
    </row>
    <row r="8">
      <c r="A8" s="12" t="n">
        <v>45839</v>
      </c>
      <c r="B8" s="6" t="inlineStr">
        <is>
          <t>Velorin</t>
        </is>
      </c>
      <c r="C8" s="13" t="n">
        <v>10709</v>
      </c>
      <c r="D8" s="14" t="n">
        <v>441.2</v>
      </c>
      <c r="E8" s="15">
        <f>YEAR(tblSales[[#This Row],[Month]])</f>
        <v/>
      </c>
    </row>
    <row r="9">
      <c r="A9" s="12" t="n">
        <v>45870</v>
      </c>
      <c r="B9" s="6" t="inlineStr">
        <is>
          <t>Velorin</t>
        </is>
      </c>
      <c r="C9" s="13" t="n">
        <v>10422</v>
      </c>
      <c r="D9" s="14" t="n">
        <v>429.4</v>
      </c>
      <c r="E9" s="15">
        <f>YEAR(tblSales[[#This Row],[Month]])</f>
        <v/>
      </c>
    </row>
    <row r="10">
      <c r="A10" s="12" t="n">
        <v>45901</v>
      </c>
      <c r="B10" s="6" t="inlineStr">
        <is>
          <t>Velorin</t>
        </is>
      </c>
      <c r="C10" s="13" t="n">
        <v>11520</v>
      </c>
      <c r="D10" s="14" t="n">
        <v>474.6</v>
      </c>
      <c r="E10" s="15">
        <f>YEAR(tblSales[[#This Row],[Month]])</f>
        <v/>
      </c>
    </row>
    <row r="11">
      <c r="A11" s="12" t="n">
        <v>45931</v>
      </c>
      <c r="B11" s="6" t="inlineStr">
        <is>
          <t>Velorin</t>
        </is>
      </c>
      <c r="C11" s="13" t="n">
        <v>11918</v>
      </c>
      <c r="D11" s="14" t="n">
        <v>491</v>
      </c>
      <c r="E11" s="15">
        <f>YEAR(tblSales[[#This Row],[Month]])</f>
        <v/>
      </c>
    </row>
    <row r="12">
      <c r="A12" s="12" t="n">
        <v>45962</v>
      </c>
      <c r="B12" s="6" t="inlineStr">
        <is>
          <t>Velorin</t>
        </is>
      </c>
      <c r="C12" s="13" t="n">
        <v>11970</v>
      </c>
      <c r="D12" s="14" t="n">
        <v>493.2</v>
      </c>
      <c r="E12" s="15">
        <f>YEAR(tblSales[[#This Row],[Month]])</f>
        <v/>
      </c>
    </row>
    <row r="13">
      <c r="A13" s="12" t="n">
        <v>45992</v>
      </c>
      <c r="B13" s="6" t="inlineStr">
        <is>
          <t>Velorin</t>
        </is>
      </c>
      <c r="C13" s="13" t="n">
        <v>12361</v>
      </c>
      <c r="D13" s="14" t="n">
        <v>509.3</v>
      </c>
      <c r="E13" s="15">
        <f>YEAR(tblSales[[#This Row],[Month]])</f>
        <v/>
      </c>
    </row>
    <row r="14">
      <c r="A14" s="12" t="n">
        <v>46023</v>
      </c>
      <c r="B14" s="6" t="inlineStr">
        <is>
          <t>Velorin</t>
        </is>
      </c>
      <c r="C14" s="13" t="n">
        <v>11844</v>
      </c>
      <c r="D14" s="14" t="n">
        <v>483.2</v>
      </c>
      <c r="E14" s="15">
        <f>YEAR(tblSales[[#This Row],[Month]])</f>
        <v/>
      </c>
    </row>
    <row r="15">
      <c r="A15" s="12" t="n">
        <v>46054</v>
      </c>
      <c r="B15" s="6" t="inlineStr">
        <is>
          <t>Velorin</t>
        </is>
      </c>
      <c r="C15" s="13" t="n">
        <v>10659</v>
      </c>
      <c r="D15" s="14" t="n">
        <v>434.9</v>
      </c>
      <c r="E15" s="15">
        <f>YEAR(tblSales[[#This Row],[Month]])</f>
        <v/>
      </c>
    </row>
    <row r="16">
      <c r="A16" s="12" t="n">
        <v>46082</v>
      </c>
      <c r="B16" s="6" t="inlineStr">
        <is>
          <t>Velorin</t>
        </is>
      </c>
      <c r="C16" s="13" t="n">
        <v>11383</v>
      </c>
      <c r="D16" s="14" t="n">
        <v>464.4</v>
      </c>
      <c r="E16" s="15">
        <f>YEAR(tblSales[[#This Row],[Month]])</f>
        <v/>
      </c>
    </row>
    <row r="17">
      <c r="A17" s="12" t="n">
        <v>46113</v>
      </c>
      <c r="B17" s="6" t="inlineStr">
        <is>
          <t>Velorin</t>
        </is>
      </c>
      <c r="C17" s="13" t="n">
        <v>11100</v>
      </c>
      <c r="D17" s="14" t="n">
        <v>452.9</v>
      </c>
      <c r="E17" s="15">
        <f>YEAR(tblSales[[#This Row],[Month]])</f>
        <v/>
      </c>
    </row>
    <row r="18">
      <c r="A18" s="12" t="n">
        <v>46143</v>
      </c>
      <c r="B18" s="6" t="inlineStr">
        <is>
          <t>Velorin</t>
        </is>
      </c>
      <c r="C18" s="13" t="n">
        <v>11040</v>
      </c>
      <c r="D18" s="14" t="n">
        <v>450.4</v>
      </c>
      <c r="E18" s="15">
        <f>YEAR(tblSales[[#This Row],[Month]])</f>
        <v/>
      </c>
    </row>
    <row r="19">
      <c r="A19" s="12" t="n">
        <v>46174</v>
      </c>
      <c r="B19" s="6" t="inlineStr">
        <is>
          <t>Velorin</t>
        </is>
      </c>
      <c r="C19" s="13" t="n">
        <v>10760</v>
      </c>
      <c r="D19" s="14" t="n">
        <v>439</v>
      </c>
      <c r="E19" s="15">
        <f>YEAR(tblSales[[#This Row],[Month]])</f>
        <v/>
      </c>
    </row>
    <row r="20">
      <c r="A20" s="12" t="n">
        <v>46204</v>
      </c>
      <c r="B20" s="6" t="inlineStr">
        <is>
          <t>Velorin</t>
        </is>
      </c>
      <c r="C20" s="13" t="n">
        <v>10046</v>
      </c>
      <c r="D20" s="14" t="n">
        <v>409.9</v>
      </c>
      <c r="E20" s="15">
        <f>YEAR(tblSales[[#This Row],[Month]])</f>
        <v/>
      </c>
    </row>
    <row r="21">
      <c r="A21" s="12" t="n">
        <v>46235</v>
      </c>
      <c r="B21" s="6" t="inlineStr">
        <is>
          <t>Velorin</t>
        </is>
      </c>
      <c r="C21" s="13" t="n">
        <v>9774</v>
      </c>
      <c r="D21" s="14" t="n">
        <v>398.8</v>
      </c>
      <c r="E21" s="15">
        <f>YEAR(tblSales[[#This Row],[Month]])</f>
        <v/>
      </c>
    </row>
    <row r="22">
      <c r="A22" s="12" t="n">
        <v>46266</v>
      </c>
      <c r="B22" s="6" t="inlineStr">
        <is>
          <t>Velorin</t>
        </is>
      </c>
      <c r="C22" s="13" t="n">
        <v>10800</v>
      </c>
      <c r="D22" s="14" t="n">
        <v>440.6</v>
      </c>
      <c r="E22" s="15">
        <f>YEAR(tblSales[[#This Row],[Month]])</f>
        <v/>
      </c>
    </row>
    <row r="23">
      <c r="A23" s="12" t="n">
        <v>46296</v>
      </c>
      <c r="B23" s="6" t="inlineStr">
        <is>
          <t>Velorin</t>
        </is>
      </c>
      <c r="C23" s="13" t="n">
        <v>11170</v>
      </c>
      <c r="D23" s="14" t="n">
        <v>455.7</v>
      </c>
      <c r="E23" s="15">
        <f>YEAR(tblSales[[#This Row],[Month]])</f>
        <v/>
      </c>
    </row>
    <row r="24">
      <c r="A24" s="12" t="n">
        <v>46327</v>
      </c>
      <c r="B24" s="6" t="inlineStr">
        <is>
          <t>Velorin</t>
        </is>
      </c>
      <c r="C24" s="13" t="n">
        <v>11214</v>
      </c>
      <c r="D24" s="14" t="n">
        <v>457.5</v>
      </c>
      <c r="E24" s="15">
        <f>YEAR(tblSales[[#This Row],[Month]])</f>
        <v/>
      </c>
    </row>
    <row r="25">
      <c r="A25" s="12" t="n">
        <v>46357</v>
      </c>
      <c r="B25" s="6" t="inlineStr">
        <is>
          <t>Velorin</t>
        </is>
      </c>
      <c r="C25" s="13" t="n">
        <v>11576</v>
      </c>
      <c r="D25" s="14" t="n">
        <v>472.3</v>
      </c>
      <c r="E25" s="15">
        <f>YEAR(tblSales[[#This Row],[Month]])</f>
        <v/>
      </c>
    </row>
    <row r="26">
      <c r="A26" s="12" t="n">
        <v>45658</v>
      </c>
      <c r="B26" s="6" t="inlineStr">
        <is>
          <t>Oncavir</t>
        </is>
      </c>
      <c r="C26" s="13" t="n">
        <v>150</v>
      </c>
      <c r="D26" s="14" t="n">
        <v>391.5</v>
      </c>
      <c r="E26" s="15">
        <f>YEAR(tblSales[[#This Row],[Month]])</f>
        <v/>
      </c>
    </row>
    <row r="27">
      <c r="A27" s="12" t="n">
        <v>45689</v>
      </c>
      <c r="B27" s="6" t="inlineStr">
        <is>
          <t>Oncavir</t>
        </is>
      </c>
      <c r="C27" s="13" t="n">
        <v>168</v>
      </c>
      <c r="D27" s="14" t="n">
        <v>438.5</v>
      </c>
      <c r="E27" s="15">
        <f>YEAR(tblSales[[#This Row],[Month]])</f>
        <v/>
      </c>
    </row>
    <row r="28">
      <c r="A28" s="12" t="n">
        <v>45717</v>
      </c>
      <c r="B28" s="6" t="inlineStr">
        <is>
          <t>Oncavir</t>
        </is>
      </c>
      <c r="C28" s="13" t="n">
        <v>186</v>
      </c>
      <c r="D28" s="14" t="n">
        <v>485.5</v>
      </c>
      <c r="E28" s="15">
        <f>YEAR(tblSales[[#This Row],[Month]])</f>
        <v/>
      </c>
    </row>
    <row r="29">
      <c r="A29" s="12" t="n">
        <v>45748</v>
      </c>
      <c r="B29" s="6" t="inlineStr">
        <is>
          <t>Oncavir</t>
        </is>
      </c>
      <c r="C29" s="13" t="n">
        <v>204</v>
      </c>
      <c r="D29" s="14" t="n">
        <v>532.4</v>
      </c>
      <c r="E29" s="15">
        <f>YEAR(tblSales[[#This Row],[Month]])</f>
        <v/>
      </c>
    </row>
    <row r="30">
      <c r="A30" s="12" t="n">
        <v>45778</v>
      </c>
      <c r="B30" s="6" t="inlineStr">
        <is>
          <t>Oncavir</t>
        </is>
      </c>
      <c r="C30" s="13" t="n">
        <v>222</v>
      </c>
      <c r="D30" s="14" t="n">
        <v>579.4</v>
      </c>
      <c r="E30" s="15">
        <f>YEAR(tblSales[[#This Row],[Month]])</f>
        <v/>
      </c>
    </row>
    <row r="31">
      <c r="A31" s="12" t="n">
        <v>45809</v>
      </c>
      <c r="B31" s="6" t="inlineStr">
        <is>
          <t>Oncavir</t>
        </is>
      </c>
      <c r="C31" s="13" t="n">
        <v>240</v>
      </c>
      <c r="D31" s="14" t="n">
        <v>626.4</v>
      </c>
      <c r="E31" s="15">
        <f>YEAR(tblSales[[#This Row],[Month]])</f>
        <v/>
      </c>
    </row>
    <row r="32">
      <c r="A32" s="12" t="n">
        <v>45839</v>
      </c>
      <c r="B32" s="6" t="inlineStr">
        <is>
          <t>Oncavir</t>
        </is>
      </c>
      <c r="C32" s="13" t="n">
        <v>258</v>
      </c>
      <c r="D32" s="14" t="n">
        <v>673.4</v>
      </c>
      <c r="E32" s="15">
        <f>YEAR(tblSales[[#This Row],[Month]])</f>
        <v/>
      </c>
    </row>
    <row r="33">
      <c r="A33" s="12" t="n">
        <v>45870</v>
      </c>
      <c r="B33" s="6" t="inlineStr">
        <is>
          <t>Oncavir</t>
        </is>
      </c>
      <c r="C33" s="13" t="n">
        <v>276</v>
      </c>
      <c r="D33" s="14" t="n">
        <v>720.4</v>
      </c>
      <c r="E33" s="15">
        <f>YEAR(tblSales[[#This Row],[Month]])</f>
        <v/>
      </c>
    </row>
    <row r="34">
      <c r="A34" s="12" t="n">
        <v>45901</v>
      </c>
      <c r="B34" s="6" t="inlineStr">
        <is>
          <t>Oncavir</t>
        </is>
      </c>
      <c r="C34" s="13" t="n">
        <v>294</v>
      </c>
      <c r="D34" s="14" t="n">
        <v>767.3</v>
      </c>
      <c r="E34" s="15">
        <f>YEAR(tblSales[[#This Row],[Month]])</f>
        <v/>
      </c>
    </row>
    <row r="35">
      <c r="A35" s="12" t="n">
        <v>45931</v>
      </c>
      <c r="B35" s="6" t="inlineStr">
        <is>
          <t>Oncavir</t>
        </is>
      </c>
      <c r="C35" s="13" t="n">
        <v>312</v>
      </c>
      <c r="D35" s="14" t="n">
        <v>814.3</v>
      </c>
      <c r="E35" s="15">
        <f>YEAR(tblSales[[#This Row],[Month]])</f>
        <v/>
      </c>
    </row>
    <row r="36">
      <c r="A36" s="12" t="n">
        <v>45962</v>
      </c>
      <c r="B36" s="6" t="inlineStr">
        <is>
          <t>Oncavir</t>
        </is>
      </c>
      <c r="C36" s="13" t="n">
        <v>330</v>
      </c>
      <c r="D36" s="14" t="n">
        <v>861.3</v>
      </c>
      <c r="E36" s="15">
        <f>YEAR(tblSales[[#This Row],[Month]])</f>
        <v/>
      </c>
    </row>
    <row r="37">
      <c r="A37" s="12" t="n">
        <v>45992</v>
      </c>
      <c r="B37" s="6" t="inlineStr">
        <is>
          <t>Oncavir</t>
        </is>
      </c>
      <c r="C37" s="13" t="n">
        <v>348</v>
      </c>
      <c r="D37" s="14" t="n">
        <v>908.3</v>
      </c>
      <c r="E37" s="15">
        <f>YEAR(tblSales[[#This Row],[Month]])</f>
        <v/>
      </c>
    </row>
    <row r="38">
      <c r="A38" s="12" t="n">
        <v>46023</v>
      </c>
      <c r="B38" s="6" t="inlineStr">
        <is>
          <t>Oncavir</t>
        </is>
      </c>
      <c r="C38" s="13" t="n">
        <v>366</v>
      </c>
      <c r="D38" s="14" t="n">
        <v>955.3</v>
      </c>
      <c r="E38" s="15">
        <f>YEAR(tblSales[[#This Row],[Month]])</f>
        <v/>
      </c>
    </row>
    <row r="39">
      <c r="A39" s="12" t="n">
        <v>46054</v>
      </c>
      <c r="B39" s="6" t="inlineStr">
        <is>
          <t>Oncavir</t>
        </is>
      </c>
      <c r="C39" s="13" t="n">
        <v>384</v>
      </c>
      <c r="D39" s="14" t="n">
        <v>1002.2</v>
      </c>
      <c r="E39" s="15">
        <f>YEAR(tblSales[[#This Row],[Month]])</f>
        <v/>
      </c>
    </row>
    <row r="40">
      <c r="A40" s="12" t="n">
        <v>46082</v>
      </c>
      <c r="B40" s="6" t="inlineStr">
        <is>
          <t>Oncavir</t>
        </is>
      </c>
      <c r="C40" s="13" t="n">
        <v>402</v>
      </c>
      <c r="D40" s="14" t="n">
        <v>1049.2</v>
      </c>
      <c r="E40" s="15">
        <f>YEAR(tblSales[[#This Row],[Month]])</f>
        <v/>
      </c>
    </row>
    <row r="41">
      <c r="A41" s="12" t="n">
        <v>46113</v>
      </c>
      <c r="B41" s="6" t="inlineStr">
        <is>
          <t>Oncavir</t>
        </is>
      </c>
      <c r="C41" s="13" t="n">
        <v>420</v>
      </c>
      <c r="D41" s="14" t="n">
        <v>1096.2</v>
      </c>
      <c r="E41" s="15">
        <f>YEAR(tblSales[[#This Row],[Month]])</f>
        <v/>
      </c>
    </row>
    <row r="42">
      <c r="A42" s="12" t="n">
        <v>46143</v>
      </c>
      <c r="B42" s="6" t="inlineStr">
        <is>
          <t>Oncavir</t>
        </is>
      </c>
      <c r="C42" s="13" t="n">
        <v>438</v>
      </c>
      <c r="D42" s="14" t="n">
        <v>1143.2</v>
      </c>
      <c r="E42" s="15">
        <f>YEAR(tblSales[[#This Row],[Month]])</f>
        <v/>
      </c>
    </row>
    <row r="43">
      <c r="A43" s="12" t="n">
        <v>46174</v>
      </c>
      <c r="B43" s="6" t="inlineStr">
        <is>
          <t>Oncavir</t>
        </is>
      </c>
      <c r="C43" s="13" t="n">
        <v>456</v>
      </c>
      <c r="D43" s="14" t="n">
        <v>1190.2</v>
      </c>
      <c r="E43" s="15">
        <f>YEAR(tblSales[[#This Row],[Month]])</f>
        <v/>
      </c>
    </row>
    <row r="44">
      <c r="A44" s="12" t="n">
        <v>46204</v>
      </c>
      <c r="B44" s="6" t="inlineStr">
        <is>
          <t>Oncavir</t>
        </is>
      </c>
      <c r="C44" s="13" t="n">
        <v>474</v>
      </c>
      <c r="D44" s="14" t="n">
        <v>1237.1</v>
      </c>
      <c r="E44" s="15">
        <f>YEAR(tblSales[[#This Row],[Month]])</f>
        <v/>
      </c>
    </row>
    <row r="45">
      <c r="A45" s="12" t="n">
        <v>46235</v>
      </c>
      <c r="B45" s="6" t="inlineStr">
        <is>
          <t>Oncavir</t>
        </is>
      </c>
      <c r="C45" s="13" t="n">
        <v>492</v>
      </c>
      <c r="D45" s="14" t="n">
        <v>1284.1</v>
      </c>
      <c r="E45" s="15">
        <f>YEAR(tblSales[[#This Row],[Month]])</f>
        <v/>
      </c>
    </row>
    <row r="46">
      <c r="A46" s="12" t="n">
        <v>46266</v>
      </c>
      <c r="B46" s="6" t="inlineStr">
        <is>
          <t>Oncavir</t>
        </is>
      </c>
      <c r="C46" s="13" t="n">
        <v>510</v>
      </c>
      <c r="D46" s="14" t="n">
        <v>1331.1</v>
      </c>
      <c r="E46" s="15">
        <f>YEAR(tblSales[[#This Row],[Month]])</f>
        <v/>
      </c>
    </row>
    <row r="47">
      <c r="A47" s="12" t="n">
        <v>46296</v>
      </c>
      <c r="B47" s="6" t="inlineStr">
        <is>
          <t>Oncavir</t>
        </is>
      </c>
      <c r="C47" s="13" t="n">
        <v>528</v>
      </c>
      <c r="D47" s="14" t="n">
        <v>1378.1</v>
      </c>
      <c r="E47" s="15">
        <f>YEAR(tblSales[[#This Row],[Month]])</f>
        <v/>
      </c>
    </row>
    <row r="48">
      <c r="A48" s="12" t="n">
        <v>46327</v>
      </c>
      <c r="B48" s="6" t="inlineStr">
        <is>
          <t>Oncavir</t>
        </is>
      </c>
      <c r="C48" s="13" t="n">
        <v>546</v>
      </c>
      <c r="D48" s="14" t="n">
        <v>1425.1</v>
      </c>
      <c r="E48" s="15">
        <f>YEAR(tblSales[[#This Row],[Month]])</f>
        <v/>
      </c>
    </row>
    <row r="49">
      <c r="A49" s="12" t="n">
        <v>46357</v>
      </c>
      <c r="B49" s="6" t="inlineStr">
        <is>
          <t>Oncavir</t>
        </is>
      </c>
      <c r="C49" s="13" t="n">
        <v>564</v>
      </c>
      <c r="D49" s="14" t="n">
        <v>1472</v>
      </c>
      <c r="E49" s="15">
        <f>YEAR(tblSales[[#This Row],[Month]])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3:G15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3">
      <c r="A3" s="7" t="inlineStr">
        <is>
          <t>Base net price per pack (US$)</t>
        </is>
      </c>
      <c r="B3" s="16" t="n">
        <v>41.2</v>
      </c>
    </row>
    <row r="4">
      <c r="A4" s="7" t="inlineStr">
        <is>
          <t>Base monthly units</t>
        </is>
      </c>
      <c r="B4" s="13" t="n">
        <v>11000</v>
      </c>
    </row>
    <row r="5">
      <c r="A5" s="7" t="inlineStr">
        <is>
          <t>Price elasticity of volume</t>
        </is>
      </c>
      <c r="B5" s="17" t="n">
        <v>-1.2</v>
      </c>
    </row>
    <row r="6">
      <c r="A6" s="7" t="inlineStr">
        <is>
          <t>COGS per pack (US$)</t>
        </is>
      </c>
      <c r="B6" s="18" t="n">
        <v>6.5</v>
      </c>
    </row>
    <row r="7">
      <c r="A7" s="7" t="inlineStr">
        <is>
          <t>Fixed costs per month (US$)</t>
        </is>
      </c>
      <c r="B7" s="13" t="n">
        <v>120000</v>
      </c>
    </row>
    <row r="8">
      <c r="A8" s="7" t="inlineStr">
        <is>
          <t>Marketing investment per month (US$)</t>
        </is>
      </c>
      <c r="B8" s="13" t="n">
        <v>45000</v>
      </c>
    </row>
    <row r="10">
      <c r="A10" s="3" t="inlineStr">
        <is>
          <t>Scenario</t>
        </is>
      </c>
      <c r="B10" s="3" t="inlineStr">
        <is>
          <t>Price change</t>
        </is>
      </c>
      <c r="C10" s="3" t="inlineStr">
        <is>
          <t>Net price</t>
        </is>
      </c>
      <c r="D10" s="3" t="inlineStr">
        <is>
          <t>Units</t>
        </is>
      </c>
      <c r="E10" s="3" t="inlineStr">
        <is>
          <t>Revenue</t>
        </is>
      </c>
      <c r="F10" s="3" t="inlineStr">
        <is>
          <t>Total costs</t>
        </is>
      </c>
      <c r="G10" s="3" t="inlineStr">
        <is>
          <t>Profit</t>
        </is>
      </c>
    </row>
    <row r="11">
      <c r="A11" s="7" t="inlineStr">
        <is>
          <t>Base</t>
        </is>
      </c>
      <c r="B11" s="19" t="n">
        <v>0</v>
      </c>
      <c r="C11" s="20">
        <f>$B$3*(1+B11)</f>
        <v/>
      </c>
      <c r="D11" s="21">
        <f>$B$4*(1+$B$5*B11)</f>
        <v/>
      </c>
      <c r="E11" s="21">
        <f>C11*D11</f>
        <v/>
      </c>
      <c r="F11" s="21">
        <f>$B$6*D11+$B$7+$B$8</f>
        <v/>
      </c>
      <c r="G11" s="21">
        <f>E11-F11</f>
        <v/>
      </c>
    </row>
    <row r="12">
      <c r="A12" s="7" t="inlineStr">
        <is>
          <t>Price cut</t>
        </is>
      </c>
      <c r="B12" s="19" t="n">
        <v>-0.1</v>
      </c>
      <c r="C12" s="20">
        <f>$B$3*(1+B12)</f>
        <v/>
      </c>
      <c r="D12" s="21">
        <f>$B$4*(1+$B$5*B12)</f>
        <v/>
      </c>
      <c r="E12" s="21">
        <f>C12*D12</f>
        <v/>
      </c>
      <c r="F12" s="21">
        <f>$B$6*D12+$B$7+$B$8</f>
        <v/>
      </c>
      <c r="G12" s="21">
        <f>E12-F12</f>
        <v/>
      </c>
    </row>
    <row r="13">
      <c r="A13" s="7" t="inlineStr">
        <is>
          <t>Premium</t>
        </is>
      </c>
      <c r="B13" s="19" t="n">
        <v>0.15</v>
      </c>
      <c r="C13" s="20">
        <f>$B$3*(1+B13)</f>
        <v/>
      </c>
      <c r="D13" s="21">
        <f>$B$4*(1+$B$5*B13)</f>
        <v/>
      </c>
      <c r="E13" s="21">
        <f>C13*D13</f>
        <v/>
      </c>
      <c r="F13" s="21">
        <f>$B$6*D13+$B$7+$B$8</f>
        <v/>
      </c>
      <c r="G13" s="21">
        <f>E13-F13</f>
        <v/>
      </c>
    </row>
    <row r="15">
      <c r="A15" s="7" t="inlineStr">
        <is>
          <t>Most profitable scenario</t>
        </is>
      </c>
      <c r="B15" s="9">
        <f>INDEX(A11:A13,MATCH(MAX(G11:G13),G11:G13,0))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K4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13" customWidth="1" min="3" max="3"/>
    <col width="10" customWidth="1" min="4" max="4"/>
    <col width="14" customWidth="1" min="5" max="5"/>
    <col width="10" customWidth="1" min="6" max="6"/>
    <col width="14" customWidth="1" min="7" max="7"/>
    <col width="15" customWidth="1" min="8" max="8"/>
    <col width="3" customWidth="1" min="9" max="9"/>
    <col width="14" customWidth="1" min="10" max="10"/>
    <col width="15" customWidth="1" min="11" max="11"/>
  </cols>
  <sheetData>
    <row r="1">
      <c r="A1" s="7" t="inlineStr">
        <is>
          <t>Product</t>
        </is>
      </c>
      <c r="B1" s="6" t="inlineStr">
        <is>
          <t>Velorin</t>
        </is>
      </c>
    </row>
    <row r="2">
      <c r="A2" s="7" t="inlineStr">
        <is>
          <t>First month</t>
        </is>
      </c>
      <c r="B2" s="22" t="n">
        <v>45658</v>
      </c>
    </row>
    <row r="3">
      <c r="A3" s="7" t="inlineStr">
        <is>
          <t>History (months)</t>
        </is>
      </c>
      <c r="B3" s="8" t="n">
        <v>24</v>
      </c>
    </row>
    <row r="4">
      <c r="A4" s="7" t="inlineStr">
        <is>
          <t>Step (months)</t>
        </is>
      </c>
      <c r="B4" s="8" t="n">
        <v>1</v>
      </c>
    </row>
    <row r="5">
      <c r="A5" s="10" t="inlineStr">
        <is>
          <t>Change B1 to Oncavir: the trend steepens and the seasonal index flattens toward 1.</t>
        </is>
      </c>
    </row>
    <row r="6">
      <c r="A6" s="3" t="inlineStr">
        <is>
          <t>Month</t>
        </is>
      </c>
      <c r="B6" s="3" t="inlineStr">
        <is>
          <t>t</t>
        </is>
      </c>
      <c r="C6" s="3" t="inlineStr">
        <is>
          <t>Actual units</t>
        </is>
      </c>
      <c r="D6" s="3" t="inlineStr">
        <is>
          <t>Trend</t>
        </is>
      </c>
      <c r="E6" s="3" t="inlineStr">
        <is>
          <t>Actual / trend</t>
        </is>
      </c>
      <c r="F6" s="3" t="inlineStr">
        <is>
          <t>Month no.</t>
        </is>
      </c>
      <c r="G6" s="3" t="inlineStr">
        <is>
          <t>Seasonal index</t>
        </is>
      </c>
      <c r="H6" s="3" t="inlineStr">
        <is>
          <t>Forecast units</t>
        </is>
      </c>
      <c r="J6" s="3" t="inlineStr">
        <is>
          <t>Month no.</t>
        </is>
      </c>
      <c r="K6" s="3" t="inlineStr">
        <is>
          <t>Seasonal index</t>
        </is>
      </c>
    </row>
    <row r="7">
      <c r="A7" s="23">
        <f>$B$2</f>
        <v/>
      </c>
      <c r="B7" s="8" t="n">
        <v>1</v>
      </c>
      <c r="C7" s="21">
        <f>SUMIFS(tblSales[Units],tblSales[Product],$B$1,tblSales[Month],A7)</f>
        <v/>
      </c>
      <c r="D7" s="21">
        <f>FORECAST(B7,$C$7:$C$30,$B$7:$B$30)</f>
        <v/>
      </c>
      <c r="E7" s="24">
        <f>C7/D7</f>
        <v/>
      </c>
      <c r="F7" s="9">
        <f>MONTH(A7)</f>
        <v/>
      </c>
      <c r="G7" s="24">
        <f>INDEX($K$7:$K$18,F7)</f>
        <v/>
      </c>
      <c r="J7" s="8" t="n">
        <v>1</v>
      </c>
      <c r="K7" s="24">
        <f>AVERAGEIFS($E$7:$E$30,$F$7:$F$30,J7)</f>
        <v/>
      </c>
    </row>
    <row r="8">
      <c r="A8" s="23">
        <f>EDATE(A7,$B$4)</f>
        <v/>
      </c>
      <c r="B8" s="9">
        <f>B7+$B$4</f>
        <v/>
      </c>
      <c r="C8" s="21">
        <f>SUMIFS(tblSales[Units],tblSales[Product],$B$1,tblSales[Month],A8)</f>
        <v/>
      </c>
      <c r="D8" s="21">
        <f>FORECAST(B8,$C$7:$C$30,$B$7:$B$30)</f>
        <v/>
      </c>
      <c r="E8" s="24">
        <f>C8/D8</f>
        <v/>
      </c>
      <c r="F8" s="9">
        <f>MONTH(A8)</f>
        <v/>
      </c>
      <c r="G8" s="24">
        <f>INDEX($K$7:$K$18,F8)</f>
        <v/>
      </c>
      <c r="J8" s="8" t="n">
        <v>2</v>
      </c>
      <c r="K8" s="24">
        <f>AVERAGEIFS($E$7:$E$30,$F$7:$F$30,J8)</f>
        <v/>
      </c>
    </row>
    <row r="9">
      <c r="A9" s="23">
        <f>EDATE(A8,$B$4)</f>
        <v/>
      </c>
      <c r="B9" s="9">
        <f>B8+$B$4</f>
        <v/>
      </c>
      <c r="C9" s="21">
        <f>SUMIFS(tblSales[Units],tblSales[Product],$B$1,tblSales[Month],A9)</f>
        <v/>
      </c>
      <c r="D9" s="21">
        <f>FORECAST(B9,$C$7:$C$30,$B$7:$B$30)</f>
        <v/>
      </c>
      <c r="E9" s="24">
        <f>C9/D9</f>
        <v/>
      </c>
      <c r="F9" s="9">
        <f>MONTH(A9)</f>
        <v/>
      </c>
      <c r="G9" s="24">
        <f>INDEX($K$7:$K$18,F9)</f>
        <v/>
      </c>
      <c r="J9" s="8" t="n">
        <v>3</v>
      </c>
      <c r="K9" s="24">
        <f>AVERAGEIFS($E$7:$E$30,$F$7:$F$30,J9)</f>
        <v/>
      </c>
    </row>
    <row r="10">
      <c r="A10" s="23">
        <f>EDATE(A9,$B$4)</f>
        <v/>
      </c>
      <c r="B10" s="9">
        <f>B9+$B$4</f>
        <v/>
      </c>
      <c r="C10" s="21">
        <f>SUMIFS(tblSales[Units],tblSales[Product],$B$1,tblSales[Month],A10)</f>
        <v/>
      </c>
      <c r="D10" s="21">
        <f>FORECAST(B10,$C$7:$C$30,$B$7:$B$30)</f>
        <v/>
      </c>
      <c r="E10" s="24">
        <f>C10/D10</f>
        <v/>
      </c>
      <c r="F10" s="9">
        <f>MONTH(A10)</f>
        <v/>
      </c>
      <c r="G10" s="24">
        <f>INDEX($K$7:$K$18,F10)</f>
        <v/>
      </c>
      <c r="J10" s="8" t="n">
        <v>4</v>
      </c>
      <c r="K10" s="24">
        <f>AVERAGEIFS($E$7:$E$30,$F$7:$F$30,J10)</f>
        <v/>
      </c>
    </row>
    <row r="11">
      <c r="A11" s="23">
        <f>EDATE(A10,$B$4)</f>
        <v/>
      </c>
      <c r="B11" s="9">
        <f>B10+$B$4</f>
        <v/>
      </c>
      <c r="C11" s="21">
        <f>SUMIFS(tblSales[Units],tblSales[Product],$B$1,tblSales[Month],A11)</f>
        <v/>
      </c>
      <c r="D11" s="21">
        <f>FORECAST(B11,$C$7:$C$30,$B$7:$B$30)</f>
        <v/>
      </c>
      <c r="E11" s="24">
        <f>C11/D11</f>
        <v/>
      </c>
      <c r="F11" s="9">
        <f>MONTH(A11)</f>
        <v/>
      </c>
      <c r="G11" s="24">
        <f>INDEX($K$7:$K$18,F11)</f>
        <v/>
      </c>
      <c r="J11" s="8" t="n">
        <v>5</v>
      </c>
      <c r="K11" s="24">
        <f>AVERAGEIFS($E$7:$E$30,$F$7:$F$30,J11)</f>
        <v/>
      </c>
    </row>
    <row r="12">
      <c r="A12" s="23">
        <f>EDATE(A11,$B$4)</f>
        <v/>
      </c>
      <c r="B12" s="9">
        <f>B11+$B$4</f>
        <v/>
      </c>
      <c r="C12" s="21">
        <f>SUMIFS(tblSales[Units],tblSales[Product],$B$1,tblSales[Month],A12)</f>
        <v/>
      </c>
      <c r="D12" s="21">
        <f>FORECAST(B12,$C$7:$C$30,$B$7:$B$30)</f>
        <v/>
      </c>
      <c r="E12" s="24">
        <f>C12/D12</f>
        <v/>
      </c>
      <c r="F12" s="9">
        <f>MONTH(A12)</f>
        <v/>
      </c>
      <c r="G12" s="24">
        <f>INDEX($K$7:$K$18,F12)</f>
        <v/>
      </c>
      <c r="J12" s="8" t="n">
        <v>6</v>
      </c>
      <c r="K12" s="24">
        <f>AVERAGEIFS($E$7:$E$30,$F$7:$F$30,J12)</f>
        <v/>
      </c>
    </row>
    <row r="13">
      <c r="A13" s="23">
        <f>EDATE(A12,$B$4)</f>
        <v/>
      </c>
      <c r="B13" s="9">
        <f>B12+$B$4</f>
        <v/>
      </c>
      <c r="C13" s="21">
        <f>SUMIFS(tblSales[Units],tblSales[Product],$B$1,tblSales[Month],A13)</f>
        <v/>
      </c>
      <c r="D13" s="21">
        <f>FORECAST(B13,$C$7:$C$30,$B$7:$B$30)</f>
        <v/>
      </c>
      <c r="E13" s="24">
        <f>C13/D13</f>
        <v/>
      </c>
      <c r="F13" s="9">
        <f>MONTH(A13)</f>
        <v/>
      </c>
      <c r="G13" s="24">
        <f>INDEX($K$7:$K$18,F13)</f>
        <v/>
      </c>
      <c r="J13" s="8" t="n">
        <v>7</v>
      </c>
      <c r="K13" s="24">
        <f>AVERAGEIFS($E$7:$E$30,$F$7:$F$30,J13)</f>
        <v/>
      </c>
    </row>
    <row r="14">
      <c r="A14" s="23">
        <f>EDATE(A13,$B$4)</f>
        <v/>
      </c>
      <c r="B14" s="9">
        <f>B13+$B$4</f>
        <v/>
      </c>
      <c r="C14" s="21">
        <f>SUMIFS(tblSales[Units],tblSales[Product],$B$1,tblSales[Month],A14)</f>
        <v/>
      </c>
      <c r="D14" s="21">
        <f>FORECAST(B14,$C$7:$C$30,$B$7:$B$30)</f>
        <v/>
      </c>
      <c r="E14" s="24">
        <f>C14/D14</f>
        <v/>
      </c>
      <c r="F14" s="9">
        <f>MONTH(A14)</f>
        <v/>
      </c>
      <c r="G14" s="24">
        <f>INDEX($K$7:$K$18,F14)</f>
        <v/>
      </c>
      <c r="J14" s="8" t="n">
        <v>8</v>
      </c>
      <c r="K14" s="24">
        <f>AVERAGEIFS($E$7:$E$30,$F$7:$F$30,J14)</f>
        <v/>
      </c>
    </row>
    <row r="15">
      <c r="A15" s="23">
        <f>EDATE(A14,$B$4)</f>
        <v/>
      </c>
      <c r="B15" s="9">
        <f>B14+$B$4</f>
        <v/>
      </c>
      <c r="C15" s="21">
        <f>SUMIFS(tblSales[Units],tblSales[Product],$B$1,tblSales[Month],A15)</f>
        <v/>
      </c>
      <c r="D15" s="21">
        <f>FORECAST(B15,$C$7:$C$30,$B$7:$B$30)</f>
        <v/>
      </c>
      <c r="E15" s="24">
        <f>C15/D15</f>
        <v/>
      </c>
      <c r="F15" s="9">
        <f>MONTH(A15)</f>
        <v/>
      </c>
      <c r="G15" s="24">
        <f>INDEX($K$7:$K$18,F15)</f>
        <v/>
      </c>
      <c r="J15" s="8" t="n">
        <v>9</v>
      </c>
      <c r="K15" s="24">
        <f>AVERAGEIFS($E$7:$E$30,$F$7:$F$30,J15)</f>
        <v/>
      </c>
    </row>
    <row r="16">
      <c r="A16" s="23">
        <f>EDATE(A15,$B$4)</f>
        <v/>
      </c>
      <c r="B16" s="9">
        <f>B15+$B$4</f>
        <v/>
      </c>
      <c r="C16" s="21">
        <f>SUMIFS(tblSales[Units],tblSales[Product],$B$1,tblSales[Month],A16)</f>
        <v/>
      </c>
      <c r="D16" s="21">
        <f>FORECAST(B16,$C$7:$C$30,$B$7:$B$30)</f>
        <v/>
      </c>
      <c r="E16" s="24">
        <f>C16/D16</f>
        <v/>
      </c>
      <c r="F16" s="9">
        <f>MONTH(A16)</f>
        <v/>
      </c>
      <c r="G16" s="24">
        <f>INDEX($K$7:$K$18,F16)</f>
        <v/>
      </c>
      <c r="J16" s="8" t="n">
        <v>10</v>
      </c>
      <c r="K16" s="24">
        <f>AVERAGEIFS($E$7:$E$30,$F$7:$F$30,J16)</f>
        <v/>
      </c>
    </row>
    <row r="17">
      <c r="A17" s="23">
        <f>EDATE(A16,$B$4)</f>
        <v/>
      </c>
      <c r="B17" s="9">
        <f>B16+$B$4</f>
        <v/>
      </c>
      <c r="C17" s="21">
        <f>SUMIFS(tblSales[Units],tblSales[Product],$B$1,tblSales[Month],A17)</f>
        <v/>
      </c>
      <c r="D17" s="21">
        <f>FORECAST(B17,$C$7:$C$30,$B$7:$B$30)</f>
        <v/>
      </c>
      <c r="E17" s="24">
        <f>C17/D17</f>
        <v/>
      </c>
      <c r="F17" s="9">
        <f>MONTH(A17)</f>
        <v/>
      </c>
      <c r="G17" s="24">
        <f>INDEX($K$7:$K$18,F17)</f>
        <v/>
      </c>
      <c r="J17" s="8" t="n">
        <v>11</v>
      </c>
      <c r="K17" s="24">
        <f>AVERAGEIFS($E$7:$E$30,$F$7:$F$30,J17)</f>
        <v/>
      </c>
    </row>
    <row r="18">
      <c r="A18" s="23">
        <f>EDATE(A17,$B$4)</f>
        <v/>
      </c>
      <c r="B18" s="9">
        <f>B17+$B$4</f>
        <v/>
      </c>
      <c r="C18" s="21">
        <f>SUMIFS(tblSales[Units],tblSales[Product],$B$1,tblSales[Month],A18)</f>
        <v/>
      </c>
      <c r="D18" s="21">
        <f>FORECAST(B18,$C$7:$C$30,$B$7:$B$30)</f>
        <v/>
      </c>
      <c r="E18" s="24">
        <f>C18/D18</f>
        <v/>
      </c>
      <c r="F18" s="9">
        <f>MONTH(A18)</f>
        <v/>
      </c>
      <c r="G18" s="24">
        <f>INDEX($K$7:$K$18,F18)</f>
        <v/>
      </c>
      <c r="J18" s="8" t="n">
        <v>12</v>
      </c>
      <c r="K18" s="24">
        <f>AVERAGEIFS($E$7:$E$30,$F$7:$F$30,J18)</f>
        <v/>
      </c>
    </row>
    <row r="19">
      <c r="A19" s="23">
        <f>EDATE(A18,$B$4)</f>
        <v/>
      </c>
      <c r="B19" s="9">
        <f>B18+$B$4</f>
        <v/>
      </c>
      <c r="C19" s="21">
        <f>SUMIFS(tblSales[Units],tblSales[Product],$B$1,tblSales[Month],A19)</f>
        <v/>
      </c>
      <c r="D19" s="21">
        <f>FORECAST(B19,$C$7:$C$30,$B$7:$B$30)</f>
        <v/>
      </c>
      <c r="E19" s="24">
        <f>C19/D19</f>
        <v/>
      </c>
      <c r="F19" s="9">
        <f>MONTH(A19)</f>
        <v/>
      </c>
      <c r="G19" s="24">
        <f>INDEX($K$7:$K$18,F19)</f>
        <v/>
      </c>
    </row>
    <row r="20">
      <c r="A20" s="23">
        <f>EDATE(A19,$B$4)</f>
        <v/>
      </c>
      <c r="B20" s="9">
        <f>B19+$B$4</f>
        <v/>
      </c>
      <c r="C20" s="21">
        <f>SUMIFS(tblSales[Units],tblSales[Product],$B$1,tblSales[Month],A20)</f>
        <v/>
      </c>
      <c r="D20" s="21">
        <f>FORECAST(B20,$C$7:$C$30,$B$7:$B$30)</f>
        <v/>
      </c>
      <c r="E20" s="24">
        <f>C20/D20</f>
        <v/>
      </c>
      <c r="F20" s="9">
        <f>MONTH(A20)</f>
        <v/>
      </c>
      <c r="G20" s="24">
        <f>INDEX($K$7:$K$18,F20)</f>
        <v/>
      </c>
      <c r="J20" s="7" t="inlineStr">
        <is>
          <t>Forecast total</t>
        </is>
      </c>
      <c r="K20" s="21">
        <f>SUM(H31:H42)</f>
        <v/>
      </c>
    </row>
    <row r="21">
      <c r="A21" s="23">
        <f>EDATE(A20,$B$4)</f>
        <v/>
      </c>
      <c r="B21" s="9">
        <f>B20+$B$4</f>
        <v/>
      </c>
      <c r="C21" s="21">
        <f>SUMIFS(tblSales[Units],tblSales[Product],$B$1,tblSales[Month],A21)</f>
        <v/>
      </c>
      <c r="D21" s="21">
        <f>FORECAST(B21,$C$7:$C$30,$B$7:$B$30)</f>
        <v/>
      </c>
      <c r="E21" s="24">
        <f>C21/D21</f>
        <v/>
      </c>
      <c r="F21" s="9">
        <f>MONTH(A21)</f>
        <v/>
      </c>
      <c r="G21" s="24">
        <f>INDEX($K$7:$K$18,F21)</f>
        <v/>
      </c>
    </row>
    <row r="22">
      <c r="A22" s="23">
        <f>EDATE(A21,$B$4)</f>
        <v/>
      </c>
      <c r="B22" s="9">
        <f>B21+$B$4</f>
        <v/>
      </c>
      <c r="C22" s="21">
        <f>SUMIFS(tblSales[Units],tblSales[Product],$B$1,tblSales[Month],A22)</f>
        <v/>
      </c>
      <c r="D22" s="21">
        <f>FORECAST(B22,$C$7:$C$30,$B$7:$B$30)</f>
        <v/>
      </c>
      <c r="E22" s="24">
        <f>C22/D22</f>
        <v/>
      </c>
      <c r="F22" s="9">
        <f>MONTH(A22)</f>
        <v/>
      </c>
      <c r="G22" s="24">
        <f>INDEX($K$7:$K$18,F22)</f>
        <v/>
      </c>
    </row>
    <row r="23">
      <c r="A23" s="23">
        <f>EDATE(A22,$B$4)</f>
        <v/>
      </c>
      <c r="B23" s="9">
        <f>B22+$B$4</f>
        <v/>
      </c>
      <c r="C23" s="21">
        <f>SUMIFS(tblSales[Units],tblSales[Product],$B$1,tblSales[Month],A23)</f>
        <v/>
      </c>
      <c r="D23" s="21">
        <f>FORECAST(B23,$C$7:$C$30,$B$7:$B$30)</f>
        <v/>
      </c>
      <c r="E23" s="24">
        <f>C23/D23</f>
        <v/>
      </c>
      <c r="F23" s="9">
        <f>MONTH(A23)</f>
        <v/>
      </c>
      <c r="G23" s="24">
        <f>INDEX($K$7:$K$18,F23)</f>
        <v/>
      </c>
    </row>
    <row r="24">
      <c r="A24" s="23">
        <f>EDATE(A23,$B$4)</f>
        <v/>
      </c>
      <c r="B24" s="9">
        <f>B23+$B$4</f>
        <v/>
      </c>
      <c r="C24" s="21">
        <f>SUMIFS(tblSales[Units],tblSales[Product],$B$1,tblSales[Month],A24)</f>
        <v/>
      </c>
      <c r="D24" s="21">
        <f>FORECAST(B24,$C$7:$C$30,$B$7:$B$30)</f>
        <v/>
      </c>
      <c r="E24" s="24">
        <f>C24/D24</f>
        <v/>
      </c>
      <c r="F24" s="9">
        <f>MONTH(A24)</f>
        <v/>
      </c>
      <c r="G24" s="24">
        <f>INDEX($K$7:$K$18,F24)</f>
        <v/>
      </c>
    </row>
    <row r="25">
      <c r="A25" s="23">
        <f>EDATE(A24,$B$4)</f>
        <v/>
      </c>
      <c r="B25" s="9">
        <f>B24+$B$4</f>
        <v/>
      </c>
      <c r="C25" s="21">
        <f>SUMIFS(tblSales[Units],tblSales[Product],$B$1,tblSales[Month],A25)</f>
        <v/>
      </c>
      <c r="D25" s="21">
        <f>FORECAST(B25,$C$7:$C$30,$B$7:$B$30)</f>
        <v/>
      </c>
      <c r="E25" s="24">
        <f>C25/D25</f>
        <v/>
      </c>
      <c r="F25" s="9">
        <f>MONTH(A25)</f>
        <v/>
      </c>
      <c r="G25" s="24">
        <f>INDEX($K$7:$K$18,F25)</f>
        <v/>
      </c>
    </row>
    <row r="26">
      <c r="A26" s="23">
        <f>EDATE(A25,$B$4)</f>
        <v/>
      </c>
      <c r="B26" s="9">
        <f>B25+$B$4</f>
        <v/>
      </c>
      <c r="C26" s="21">
        <f>SUMIFS(tblSales[Units],tblSales[Product],$B$1,tblSales[Month],A26)</f>
        <v/>
      </c>
      <c r="D26" s="21">
        <f>FORECAST(B26,$C$7:$C$30,$B$7:$B$30)</f>
        <v/>
      </c>
      <c r="E26" s="24">
        <f>C26/D26</f>
        <v/>
      </c>
      <c r="F26" s="9">
        <f>MONTH(A26)</f>
        <v/>
      </c>
      <c r="G26" s="24">
        <f>INDEX($K$7:$K$18,F26)</f>
        <v/>
      </c>
    </row>
    <row r="27">
      <c r="A27" s="23">
        <f>EDATE(A26,$B$4)</f>
        <v/>
      </c>
      <c r="B27" s="9">
        <f>B26+$B$4</f>
        <v/>
      </c>
      <c r="C27" s="21">
        <f>SUMIFS(tblSales[Units],tblSales[Product],$B$1,tblSales[Month],A27)</f>
        <v/>
      </c>
      <c r="D27" s="21">
        <f>FORECAST(B27,$C$7:$C$30,$B$7:$B$30)</f>
        <v/>
      </c>
      <c r="E27" s="24">
        <f>C27/D27</f>
        <v/>
      </c>
      <c r="F27" s="9">
        <f>MONTH(A27)</f>
        <v/>
      </c>
      <c r="G27" s="24">
        <f>INDEX($K$7:$K$18,F27)</f>
        <v/>
      </c>
    </row>
    <row r="28">
      <c r="A28" s="23">
        <f>EDATE(A27,$B$4)</f>
        <v/>
      </c>
      <c r="B28" s="9">
        <f>B27+$B$4</f>
        <v/>
      </c>
      <c r="C28" s="21">
        <f>SUMIFS(tblSales[Units],tblSales[Product],$B$1,tblSales[Month],A28)</f>
        <v/>
      </c>
      <c r="D28" s="21">
        <f>FORECAST(B28,$C$7:$C$30,$B$7:$B$30)</f>
        <v/>
      </c>
      <c r="E28" s="24">
        <f>C28/D28</f>
        <v/>
      </c>
      <c r="F28" s="9">
        <f>MONTH(A28)</f>
        <v/>
      </c>
      <c r="G28" s="24">
        <f>INDEX($K$7:$K$18,F28)</f>
        <v/>
      </c>
    </row>
    <row r="29">
      <c r="A29" s="23">
        <f>EDATE(A28,$B$4)</f>
        <v/>
      </c>
      <c r="B29" s="9">
        <f>B28+$B$4</f>
        <v/>
      </c>
      <c r="C29" s="21">
        <f>SUMIFS(tblSales[Units],tblSales[Product],$B$1,tblSales[Month],A29)</f>
        <v/>
      </c>
      <c r="D29" s="21">
        <f>FORECAST(B29,$C$7:$C$30,$B$7:$B$30)</f>
        <v/>
      </c>
      <c r="E29" s="24">
        <f>C29/D29</f>
        <v/>
      </c>
      <c r="F29" s="9">
        <f>MONTH(A29)</f>
        <v/>
      </c>
      <c r="G29" s="24">
        <f>INDEX($K$7:$K$18,F29)</f>
        <v/>
      </c>
    </row>
    <row r="30">
      <c r="A30" s="23">
        <f>EDATE(A29,$B$4)</f>
        <v/>
      </c>
      <c r="B30" s="9">
        <f>B29+$B$4</f>
        <v/>
      </c>
      <c r="C30" s="21">
        <f>SUMIFS(tblSales[Units],tblSales[Product],$B$1,tblSales[Month],A30)</f>
        <v/>
      </c>
      <c r="D30" s="21">
        <f>FORECAST(B30,$C$7:$C$30,$B$7:$B$30)</f>
        <v/>
      </c>
      <c r="E30" s="24">
        <f>C30/D30</f>
        <v/>
      </c>
      <c r="F30" s="9">
        <f>MONTH(A30)</f>
        <v/>
      </c>
      <c r="G30" s="24">
        <f>INDEX($K$7:$K$18,F30)</f>
        <v/>
      </c>
    </row>
    <row r="31">
      <c r="A31" s="23">
        <f>EDATE(A30,$B$4)</f>
        <v/>
      </c>
      <c r="B31" s="9">
        <f>B30+$B$4</f>
        <v/>
      </c>
      <c r="D31" s="21">
        <f>FORECAST(B31,$C$7:$C$30,$B$7:$B$30)</f>
        <v/>
      </c>
      <c r="F31" s="9">
        <f>MONTH(A31)</f>
        <v/>
      </c>
      <c r="G31" s="24">
        <f>INDEX($K$7:$K$18,F31)</f>
        <v/>
      </c>
      <c r="H31" s="21">
        <f>D31*G31</f>
        <v/>
      </c>
    </row>
    <row r="32">
      <c r="A32" s="23">
        <f>EDATE(A31,$B$4)</f>
        <v/>
      </c>
      <c r="B32" s="9">
        <f>B31+$B$4</f>
        <v/>
      </c>
      <c r="D32" s="21">
        <f>FORECAST(B32,$C$7:$C$30,$B$7:$B$30)</f>
        <v/>
      </c>
      <c r="F32" s="9">
        <f>MONTH(A32)</f>
        <v/>
      </c>
      <c r="G32" s="24">
        <f>INDEX($K$7:$K$18,F32)</f>
        <v/>
      </c>
      <c r="H32" s="21">
        <f>D32*G32</f>
        <v/>
      </c>
    </row>
    <row r="33">
      <c r="A33" s="23">
        <f>EDATE(A32,$B$4)</f>
        <v/>
      </c>
      <c r="B33" s="9">
        <f>B32+$B$4</f>
        <v/>
      </c>
      <c r="D33" s="21">
        <f>FORECAST(B33,$C$7:$C$30,$B$7:$B$30)</f>
        <v/>
      </c>
      <c r="F33" s="9">
        <f>MONTH(A33)</f>
        <v/>
      </c>
      <c r="G33" s="24">
        <f>INDEX($K$7:$K$18,F33)</f>
        <v/>
      </c>
      <c r="H33" s="21">
        <f>D33*G33</f>
        <v/>
      </c>
    </row>
    <row r="34">
      <c r="A34" s="23">
        <f>EDATE(A33,$B$4)</f>
        <v/>
      </c>
      <c r="B34" s="9">
        <f>B33+$B$4</f>
        <v/>
      </c>
      <c r="D34" s="21">
        <f>FORECAST(B34,$C$7:$C$30,$B$7:$B$30)</f>
        <v/>
      </c>
      <c r="F34" s="9">
        <f>MONTH(A34)</f>
        <v/>
      </c>
      <c r="G34" s="24">
        <f>INDEX($K$7:$K$18,F34)</f>
        <v/>
      </c>
      <c r="H34" s="21">
        <f>D34*G34</f>
        <v/>
      </c>
    </row>
    <row r="35">
      <c r="A35" s="23">
        <f>EDATE(A34,$B$4)</f>
        <v/>
      </c>
      <c r="B35" s="9">
        <f>B34+$B$4</f>
        <v/>
      </c>
      <c r="D35" s="21">
        <f>FORECAST(B35,$C$7:$C$30,$B$7:$B$30)</f>
        <v/>
      </c>
      <c r="F35" s="9">
        <f>MONTH(A35)</f>
        <v/>
      </c>
      <c r="G35" s="24">
        <f>INDEX($K$7:$K$18,F35)</f>
        <v/>
      </c>
      <c r="H35" s="21">
        <f>D35*G35</f>
        <v/>
      </c>
    </row>
    <row r="36">
      <c r="A36" s="23">
        <f>EDATE(A35,$B$4)</f>
        <v/>
      </c>
      <c r="B36" s="9">
        <f>B35+$B$4</f>
        <v/>
      </c>
      <c r="D36" s="21">
        <f>FORECAST(B36,$C$7:$C$30,$B$7:$B$30)</f>
        <v/>
      </c>
      <c r="F36" s="9">
        <f>MONTH(A36)</f>
        <v/>
      </c>
      <c r="G36" s="24">
        <f>INDEX($K$7:$K$18,F36)</f>
        <v/>
      </c>
      <c r="H36" s="21">
        <f>D36*G36</f>
        <v/>
      </c>
    </row>
    <row r="37">
      <c r="A37" s="23">
        <f>EDATE(A36,$B$4)</f>
        <v/>
      </c>
      <c r="B37" s="9">
        <f>B36+$B$4</f>
        <v/>
      </c>
      <c r="D37" s="21">
        <f>FORECAST(B37,$C$7:$C$30,$B$7:$B$30)</f>
        <v/>
      </c>
      <c r="F37" s="9">
        <f>MONTH(A37)</f>
        <v/>
      </c>
      <c r="G37" s="24">
        <f>INDEX($K$7:$K$18,F37)</f>
        <v/>
      </c>
      <c r="H37" s="21">
        <f>D37*G37</f>
        <v/>
      </c>
    </row>
    <row r="38">
      <c r="A38" s="23">
        <f>EDATE(A37,$B$4)</f>
        <v/>
      </c>
      <c r="B38" s="9">
        <f>B37+$B$4</f>
        <v/>
      </c>
      <c r="D38" s="21">
        <f>FORECAST(B38,$C$7:$C$30,$B$7:$B$30)</f>
        <v/>
      </c>
      <c r="F38" s="9">
        <f>MONTH(A38)</f>
        <v/>
      </c>
      <c r="G38" s="24">
        <f>INDEX($K$7:$K$18,F38)</f>
        <v/>
      </c>
      <c r="H38" s="21">
        <f>D38*G38</f>
        <v/>
      </c>
    </row>
    <row r="39">
      <c r="A39" s="23">
        <f>EDATE(A38,$B$4)</f>
        <v/>
      </c>
      <c r="B39" s="9">
        <f>B38+$B$4</f>
        <v/>
      </c>
      <c r="D39" s="21">
        <f>FORECAST(B39,$C$7:$C$30,$B$7:$B$30)</f>
        <v/>
      </c>
      <c r="F39" s="9">
        <f>MONTH(A39)</f>
        <v/>
      </c>
      <c r="G39" s="24">
        <f>INDEX($K$7:$K$18,F39)</f>
        <v/>
      </c>
      <c r="H39" s="21">
        <f>D39*G39</f>
        <v/>
      </c>
    </row>
    <row r="40">
      <c r="A40" s="23">
        <f>EDATE(A39,$B$4)</f>
        <v/>
      </c>
      <c r="B40" s="9">
        <f>B39+$B$4</f>
        <v/>
      </c>
      <c r="D40" s="21">
        <f>FORECAST(B40,$C$7:$C$30,$B$7:$B$30)</f>
        <v/>
      </c>
      <c r="F40" s="9">
        <f>MONTH(A40)</f>
        <v/>
      </c>
      <c r="G40" s="24">
        <f>INDEX($K$7:$K$18,F40)</f>
        <v/>
      </c>
      <c r="H40" s="21">
        <f>D40*G40</f>
        <v/>
      </c>
    </row>
    <row r="41">
      <c r="A41" s="23">
        <f>EDATE(A40,$B$4)</f>
        <v/>
      </c>
      <c r="B41" s="9">
        <f>B40+$B$4</f>
        <v/>
      </c>
      <c r="D41" s="21">
        <f>FORECAST(B41,$C$7:$C$30,$B$7:$B$30)</f>
        <v/>
      </c>
      <c r="F41" s="9">
        <f>MONTH(A41)</f>
        <v/>
      </c>
      <c r="G41" s="24">
        <f>INDEX($K$7:$K$18,F41)</f>
        <v/>
      </c>
      <c r="H41" s="21">
        <f>D41*G41</f>
        <v/>
      </c>
    </row>
    <row r="42">
      <c r="A42" s="23">
        <f>EDATE(A41,$B$4)</f>
        <v/>
      </c>
      <c r="B42" s="9">
        <f>B41+$B$4</f>
        <v/>
      </c>
      <c r="D42" s="21">
        <f>FORECAST(B42,$C$7:$C$30,$B$7:$B$30)</f>
        <v/>
      </c>
      <c r="F42" s="9">
        <f>MONTH(A42)</f>
        <v/>
      </c>
      <c r="G42" s="24">
        <f>INDEX($K$7:$K$18,F42)</f>
        <v/>
      </c>
      <c r="H42" s="21">
        <f>D42*G42</f>
        <v/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14" customWidth="1" min="3" max="3"/>
    <col width="17" customWidth="1" min="4" max="4"/>
    <col width="16" customWidth="1" min="5" max="5"/>
    <col width="24" customWidth="1" min="6" max="6"/>
  </cols>
  <sheetData>
    <row r="1">
      <c r="A1" s="7" t="inlineStr">
        <is>
          <t>Product</t>
        </is>
      </c>
      <c r="B1" s="9">
        <f>Historical!B1</f>
        <v/>
      </c>
    </row>
    <row r="3">
      <c r="A3" s="7" t="inlineStr">
        <is>
          <t>Market growth effect</t>
        </is>
      </c>
      <c r="B3" s="19" t="n">
        <v>0.03</v>
      </c>
    </row>
    <row r="4">
      <c r="A4" s="7" t="inlineStr">
        <is>
          <t>Competitor entry month</t>
        </is>
      </c>
      <c r="B4" s="22" t="n">
        <v>46569</v>
      </c>
    </row>
    <row r="5">
      <c r="A5" s="7" t="inlineStr">
        <is>
          <t>Share loss after entry</t>
        </is>
      </c>
      <c r="B5" s="19" t="n">
        <v>0.08</v>
      </c>
    </row>
    <row r="6">
      <c r="A6" s="7" t="inlineStr">
        <is>
          <t>Net price per pack (US$)</t>
        </is>
      </c>
      <c r="B6" s="20">
        <f>INDEX(B9:B10,MATCH(B1,A9:A10,0))</f>
        <v/>
      </c>
    </row>
    <row r="8">
      <c r="A8" s="3" t="inlineStr">
        <is>
          <t>Product</t>
        </is>
      </c>
      <c r="B8" s="3" t="inlineStr">
        <is>
          <t>Net price</t>
        </is>
      </c>
    </row>
    <row r="9">
      <c r="A9" s="7" t="inlineStr">
        <is>
          <t>Velorin</t>
        </is>
      </c>
      <c r="B9" s="18" t="n">
        <v>40.8</v>
      </c>
    </row>
    <row r="10">
      <c r="A10" s="7" t="inlineStr">
        <is>
          <t>Oncavir</t>
        </is>
      </c>
      <c r="B10" s="18" t="n">
        <v>2610</v>
      </c>
    </row>
    <row r="12">
      <c r="A12" s="3" t="inlineStr">
        <is>
          <t>Month</t>
        </is>
      </c>
      <c r="B12" s="3" t="inlineStr">
        <is>
          <t>Statistical units</t>
        </is>
      </c>
      <c r="C12" s="3" t="inlineStr">
        <is>
          <t>Market effect</t>
        </is>
      </c>
      <c r="D12" s="3" t="inlineStr">
        <is>
          <t>Competitor effect</t>
        </is>
      </c>
      <c r="E12" s="3" t="inlineStr">
        <is>
          <t>Adjusted units</t>
        </is>
      </c>
      <c r="F12" s="3" t="inlineStr">
        <is>
          <t>Net sales (US$ thousand)</t>
        </is>
      </c>
    </row>
    <row r="13">
      <c r="A13" s="23">
        <f>Historical!A31</f>
        <v/>
      </c>
      <c r="B13" s="21">
        <f>Historical!H31</f>
        <v/>
      </c>
      <c r="C13" s="24">
        <f>1+$B$3</f>
        <v/>
      </c>
      <c r="D13" s="24">
        <f>IF(A13&gt;=$B$4,1-$B$5,1)</f>
        <v/>
      </c>
      <c r="E13" s="21">
        <f>B13*C13*D13</f>
        <v/>
      </c>
      <c r="F13" s="25">
        <f>E13*$B$6/1000</f>
        <v/>
      </c>
    </row>
    <row r="14">
      <c r="A14" s="23">
        <f>Historical!A32</f>
        <v/>
      </c>
      <c r="B14" s="21">
        <f>Historical!H32</f>
        <v/>
      </c>
      <c r="C14" s="24">
        <f>1+$B$3</f>
        <v/>
      </c>
      <c r="D14" s="24">
        <f>IF(A14&gt;=$B$4,1-$B$5,1)</f>
        <v/>
      </c>
      <c r="E14" s="21">
        <f>B14*C14*D14</f>
        <v/>
      </c>
      <c r="F14" s="25">
        <f>E14*$B$6/1000</f>
        <v/>
      </c>
    </row>
    <row r="15">
      <c r="A15" s="23">
        <f>Historical!A33</f>
        <v/>
      </c>
      <c r="B15" s="21">
        <f>Historical!H33</f>
        <v/>
      </c>
      <c r="C15" s="24">
        <f>1+$B$3</f>
        <v/>
      </c>
      <c r="D15" s="24">
        <f>IF(A15&gt;=$B$4,1-$B$5,1)</f>
        <v/>
      </c>
      <c r="E15" s="21">
        <f>B15*C15*D15</f>
        <v/>
      </c>
      <c r="F15" s="25">
        <f>E15*$B$6/1000</f>
        <v/>
      </c>
    </row>
    <row r="16">
      <c r="A16" s="23">
        <f>Historical!A34</f>
        <v/>
      </c>
      <c r="B16" s="21">
        <f>Historical!H34</f>
        <v/>
      </c>
      <c r="C16" s="24">
        <f>1+$B$3</f>
        <v/>
      </c>
      <c r="D16" s="24">
        <f>IF(A16&gt;=$B$4,1-$B$5,1)</f>
        <v/>
      </c>
      <c r="E16" s="21">
        <f>B16*C16*D16</f>
        <v/>
      </c>
      <c r="F16" s="25">
        <f>E16*$B$6/1000</f>
        <v/>
      </c>
    </row>
    <row r="17">
      <c r="A17" s="23">
        <f>Historical!A35</f>
        <v/>
      </c>
      <c r="B17" s="21">
        <f>Historical!H35</f>
        <v/>
      </c>
      <c r="C17" s="24">
        <f>1+$B$3</f>
        <v/>
      </c>
      <c r="D17" s="24">
        <f>IF(A17&gt;=$B$4,1-$B$5,1)</f>
        <v/>
      </c>
      <c r="E17" s="21">
        <f>B17*C17*D17</f>
        <v/>
      </c>
      <c r="F17" s="25">
        <f>E17*$B$6/1000</f>
        <v/>
      </c>
    </row>
    <row r="18">
      <c r="A18" s="23">
        <f>Historical!A36</f>
        <v/>
      </c>
      <c r="B18" s="21">
        <f>Historical!H36</f>
        <v/>
      </c>
      <c r="C18" s="24">
        <f>1+$B$3</f>
        <v/>
      </c>
      <c r="D18" s="24">
        <f>IF(A18&gt;=$B$4,1-$B$5,1)</f>
        <v/>
      </c>
      <c r="E18" s="21">
        <f>B18*C18*D18</f>
        <v/>
      </c>
      <c r="F18" s="25">
        <f>E18*$B$6/1000</f>
        <v/>
      </c>
    </row>
    <row r="19">
      <c r="A19" s="23">
        <f>Historical!A37</f>
        <v/>
      </c>
      <c r="B19" s="21">
        <f>Historical!H37</f>
        <v/>
      </c>
      <c r="C19" s="24">
        <f>1+$B$3</f>
        <v/>
      </c>
      <c r="D19" s="24">
        <f>IF(A19&gt;=$B$4,1-$B$5,1)</f>
        <v/>
      </c>
      <c r="E19" s="21">
        <f>B19*C19*D19</f>
        <v/>
      </c>
      <c r="F19" s="25">
        <f>E19*$B$6/1000</f>
        <v/>
      </c>
    </row>
    <row r="20">
      <c r="A20" s="23">
        <f>Historical!A38</f>
        <v/>
      </c>
      <c r="B20" s="21">
        <f>Historical!H38</f>
        <v/>
      </c>
      <c r="C20" s="24">
        <f>1+$B$3</f>
        <v/>
      </c>
      <c r="D20" s="24">
        <f>IF(A20&gt;=$B$4,1-$B$5,1)</f>
        <v/>
      </c>
      <c r="E20" s="21">
        <f>B20*C20*D20</f>
        <v/>
      </c>
      <c r="F20" s="25">
        <f>E20*$B$6/1000</f>
        <v/>
      </c>
    </row>
    <row r="21">
      <c r="A21" s="23">
        <f>Historical!A39</f>
        <v/>
      </c>
      <c r="B21" s="21">
        <f>Historical!H39</f>
        <v/>
      </c>
      <c r="C21" s="24">
        <f>1+$B$3</f>
        <v/>
      </c>
      <c r="D21" s="24">
        <f>IF(A21&gt;=$B$4,1-$B$5,1)</f>
        <v/>
      </c>
      <c r="E21" s="21">
        <f>B21*C21*D21</f>
        <v/>
      </c>
      <c r="F21" s="25">
        <f>E21*$B$6/1000</f>
        <v/>
      </c>
    </row>
    <row r="22">
      <c r="A22" s="23">
        <f>Historical!A40</f>
        <v/>
      </c>
      <c r="B22" s="21">
        <f>Historical!H40</f>
        <v/>
      </c>
      <c r="C22" s="24">
        <f>1+$B$3</f>
        <v/>
      </c>
      <c r="D22" s="24">
        <f>IF(A22&gt;=$B$4,1-$B$5,1)</f>
        <v/>
      </c>
      <c r="E22" s="21">
        <f>B22*C22*D22</f>
        <v/>
      </c>
      <c r="F22" s="25">
        <f>E22*$B$6/1000</f>
        <v/>
      </c>
    </row>
    <row r="23">
      <c r="A23" s="23">
        <f>Historical!A41</f>
        <v/>
      </c>
      <c r="B23" s="21">
        <f>Historical!H41</f>
        <v/>
      </c>
      <c r="C23" s="24">
        <f>1+$B$3</f>
        <v/>
      </c>
      <c r="D23" s="24">
        <f>IF(A23&gt;=$B$4,1-$B$5,1)</f>
        <v/>
      </c>
      <c r="E23" s="21">
        <f>B23*C23*D23</f>
        <v/>
      </c>
      <c r="F23" s="25">
        <f>E23*$B$6/1000</f>
        <v/>
      </c>
    </row>
    <row r="24">
      <c r="A24" s="23">
        <f>Historical!A42</f>
        <v/>
      </c>
      <c r="B24" s="21">
        <f>Historical!H42</f>
        <v/>
      </c>
      <c r="C24" s="24">
        <f>1+$B$3</f>
        <v/>
      </c>
      <c r="D24" s="24">
        <f>IF(A24&gt;=$B$4,1-$B$5,1)</f>
        <v/>
      </c>
      <c r="E24" s="21">
        <f>B24*C24*D24</f>
        <v/>
      </c>
      <c r="F24" s="25">
        <f>E24*$B$6/1000</f>
        <v/>
      </c>
    </row>
    <row r="25">
      <c r="A25" s="7" t="inlineStr">
        <is>
          <t>Total</t>
        </is>
      </c>
      <c r="B25" s="21">
        <f>SUM(B13:B24)</f>
        <v/>
      </c>
      <c r="E25" s="21">
        <f>SUM(E13:E24)</f>
        <v/>
      </c>
      <c r="F25" s="25">
        <f>SUM(F13:F24)</f>
        <v/>
      </c>
    </row>
    <row r="26">
      <c r="A26" s="7" t="inlineStr">
        <is>
          <t>Hybrid vs statistical units</t>
        </is>
      </c>
      <c r="E26" s="26">
        <f>E25/B25-1</f>
        <v/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3:D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2" customWidth="1" min="4" max="4"/>
  </cols>
  <sheetData>
    <row r="3">
      <c r="A3" s="3" t="inlineStr">
        <is>
          <t>Net sales (US$ thousand)</t>
        </is>
      </c>
      <c r="B3" s="27" t="n">
        <v>2025</v>
      </c>
      <c r="C3" s="27" t="n">
        <v>2026</v>
      </c>
      <c r="D3" s="3" t="inlineStr">
        <is>
          <t>Growth</t>
        </is>
      </c>
    </row>
    <row r="4">
      <c r="A4" s="7" t="inlineStr">
        <is>
          <t>Velorin</t>
        </is>
      </c>
      <c r="B4" s="25">
        <f>SUMIFS(tblSales[Net sales],tblSales[Product],$A4,tblSales[Year],B$3)</f>
        <v/>
      </c>
      <c r="C4" s="25">
        <f>SUMIFS(tblSales[Net sales],tblSales[Product],$A4,tblSales[Year],C$3)</f>
        <v/>
      </c>
      <c r="D4" s="26">
        <f>C4/B4-1</f>
        <v/>
      </c>
    </row>
    <row r="5">
      <c r="A5" s="7" t="inlineStr">
        <is>
          <t>Oncavir</t>
        </is>
      </c>
      <c r="B5" s="25">
        <f>SUMIFS(tblSales[Net sales],tblSales[Product],$A5,tblSales[Year],B$3)</f>
        <v/>
      </c>
      <c r="C5" s="25">
        <f>SUMIFS(tblSales[Net sales],tblSales[Product],$A5,tblSales[Year],C$3)</f>
        <v/>
      </c>
      <c r="D5" s="26">
        <f>C5/B5-1</f>
        <v/>
      </c>
    </row>
    <row r="6">
      <c r="A6" s="7" t="inlineStr">
        <is>
          <t>Total</t>
        </is>
      </c>
      <c r="B6" s="25">
        <f>SUM(B4:B5)</f>
        <v/>
      </c>
      <c r="C6" s="25">
        <f>SUM(C4:C5)</f>
        <v/>
      </c>
      <c r="D6" s="26">
        <f>C6/B6-1</f>
        <v/>
      </c>
    </row>
    <row r="8">
      <c r="A8" s="7" t="inlineStr">
        <is>
          <t>Most profitable scenario (Parametric)</t>
        </is>
      </c>
      <c r="B8" s="9">
        <f>Parametric!B15</f>
        <v/>
      </c>
    </row>
    <row r="9">
      <c r="A9" s="7" t="inlineStr">
        <is>
          <t>Next 12 months, units, statistical (Historical)</t>
        </is>
      </c>
      <c r="B9" s="21">
        <f>Historical!K20</f>
        <v/>
      </c>
    </row>
    <row r="10">
      <c r="A10" s="7" t="inlineStr">
        <is>
          <t>Next 12 months, units, hybrid (Hybrid)</t>
        </is>
      </c>
      <c r="B10" s="21">
        <f>Hybrid!E25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2026-10-19T18:28:09Z</dcterms:created>
  <dcterms:modified xmlns:dcterms="http://purl.org/dc/terms/" xmlns:xsi="http://www.w3.org/2001/XMLSchema-instance" xsi:type="dcterms:W3CDTF">2026-10-19T18:28:09Z</dcterms:modified>
</cp:coreProperties>
</file>